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Arkusz1" sheetId="1" r:id="rId1"/>
  </sheets>
  <definedNames>
    <definedName name="a">Arkusz1!$A$4</definedName>
    <definedName name="b">Arkusz1!$B$4</definedName>
    <definedName name="cosa">Arkusz1!$H$11</definedName>
    <definedName name="Ha">Arkusz1!$B$8</definedName>
    <definedName name="P">Arkusz1!$C$4</definedName>
    <definedName name="q_1">Arkusz1!$D$4</definedName>
    <definedName name="q_2">Arkusz1!$E$4</definedName>
    <definedName name="Rb">Arkusz1!$C$8</definedName>
    <definedName name="sina">Arkusz1!$I$11</definedName>
    <definedName name="Va">Arkusz1!$A$8</definedName>
  </definedNames>
  <calcPr calcId="145621"/>
</workbook>
</file>

<file path=xl/calcChain.xml><?xml version="1.0" encoding="utf-8"?>
<calcChain xmlns="http://schemas.openxmlformats.org/spreadsheetml/2006/main">
  <c r="A8" i="1" l="1"/>
  <c r="B8" i="1"/>
  <c r="I11" i="1"/>
  <c r="A18" i="1"/>
  <c r="H11" i="1"/>
  <c r="I18" i="1"/>
  <c r="H15" i="1"/>
  <c r="G15" i="1"/>
  <c r="C14" i="1"/>
  <c r="C8" i="1"/>
  <c r="E8" i="1"/>
  <c r="B18" i="1"/>
  <c r="C18" i="1"/>
  <c r="D18" i="1"/>
  <c r="J15" i="1"/>
  <c r="H18" i="1"/>
  <c r="A22" i="1"/>
  <c r="I15" i="1"/>
  <c r="G18" i="1"/>
  <c r="D14" i="1"/>
  <c r="E14" i="1"/>
  <c r="J18" i="1"/>
  <c r="B22" i="1"/>
  <c r="C22" i="1"/>
  <c r="D22" i="1"/>
  <c r="A14" i="1"/>
  <c r="B14" i="1"/>
</calcChain>
</file>

<file path=xl/sharedStrings.xml><?xml version="1.0" encoding="utf-8"?>
<sst xmlns="http://schemas.openxmlformats.org/spreadsheetml/2006/main" count="39" uniqueCount="38">
  <si>
    <t>a</t>
  </si>
  <si>
    <t>b</t>
  </si>
  <si>
    <t>P</t>
  </si>
  <si>
    <t>q_1</t>
  </si>
  <si>
    <t>q_2</t>
  </si>
  <si>
    <t>Va</t>
  </si>
  <si>
    <t>Ha</t>
  </si>
  <si>
    <t>Rb</t>
  </si>
  <si>
    <t>spr.Sy</t>
  </si>
  <si>
    <t>M1extr</t>
  </si>
  <si>
    <t>M2extr</t>
  </si>
  <si>
    <t>Q1</t>
  </si>
  <si>
    <t>Q2</t>
  </si>
  <si>
    <t>Q3</t>
  </si>
  <si>
    <t>Q4</t>
  </si>
  <si>
    <t>cosa</t>
  </si>
  <si>
    <t>sina</t>
  </si>
  <si>
    <t>a1</t>
  </si>
  <si>
    <t>b1</t>
  </si>
  <si>
    <t>c1</t>
  </si>
  <si>
    <t>y1_extr</t>
  </si>
  <si>
    <t>y2_extr</t>
  </si>
  <si>
    <t>a2</t>
  </si>
  <si>
    <t>b2</t>
  </si>
  <si>
    <t>c2</t>
  </si>
  <si>
    <t>N1</t>
  </si>
  <si>
    <t>N2</t>
  </si>
  <si>
    <t>N3</t>
  </si>
  <si>
    <t>N4</t>
  </si>
  <si>
    <t>Slant beams</t>
  </si>
  <si>
    <t>reactions</t>
  </si>
  <si>
    <t>cross-section forces</t>
  </si>
  <si>
    <t>geometry</t>
  </si>
  <si>
    <t>bending moments</t>
  </si>
  <si>
    <t>M_force</t>
  </si>
  <si>
    <t>sqrt.delta</t>
  </si>
  <si>
    <t>shear forces</t>
  </si>
  <si>
    <t>axial forces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</si>
</sst>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sz val="24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400050</xdr:colOff>
          <xdr:row>1</xdr:row>
          <xdr:rowOff>0</xdr:rowOff>
        </xdr:from>
        <xdr:to>
          <xdr:col>14</xdr:col>
          <xdr:colOff>504825</xdr:colOff>
          <xdr:row>12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A4" sqref="A4"/>
    </sheetView>
  </sheetViews>
  <sheetFormatPr defaultRowHeight="12.75" x14ac:dyDescent="0.2"/>
  <cols>
    <col min="1" max="1" width="9.7109375" style="3" bestFit="1" customWidth="1"/>
    <col min="2" max="4" width="9.140625" style="3"/>
    <col min="5" max="5" width="9.7109375" style="3" bestFit="1" customWidth="1"/>
    <col min="6" max="16384" width="9.140625" style="3"/>
  </cols>
  <sheetData>
    <row r="1" spans="1:14" ht="30.75" x14ac:dyDescent="0.4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4">
        <v>4</v>
      </c>
      <c r="B4" s="4">
        <v>3</v>
      </c>
      <c r="C4" s="4">
        <v>30</v>
      </c>
      <c r="D4" s="4">
        <v>80</v>
      </c>
      <c r="E4" s="4">
        <v>60</v>
      </c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2" t="s">
        <v>5</v>
      </c>
      <c r="B7" s="2" t="s">
        <v>6</v>
      </c>
      <c r="C7" s="2" t="s">
        <v>7</v>
      </c>
      <c r="D7" s="2"/>
      <c r="E7" s="2" t="s">
        <v>8</v>
      </c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2">
        <f>(-P*0.6*a-q_2*b*b/2-(q_1-q_2)/2*b*b/3)/a</f>
        <v>-93</v>
      </c>
      <c r="B8" s="2">
        <f>(q_1+q_2)/2*b</f>
        <v>210</v>
      </c>
      <c r="C8" s="2">
        <f>(-P*0.4*a+q_2*b*b/2+(q_1-q_2)/2*b*b/3)/a</f>
        <v>63</v>
      </c>
      <c r="D8" s="2"/>
      <c r="E8" s="2">
        <f>Va+P+Rb</f>
        <v>0</v>
      </c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2" t="s">
        <v>31</v>
      </c>
      <c r="B10" s="2"/>
      <c r="C10" s="2"/>
      <c r="D10" s="2"/>
      <c r="E10" s="2"/>
      <c r="F10" s="2"/>
      <c r="G10" s="2" t="s">
        <v>32</v>
      </c>
      <c r="H10" s="2" t="s">
        <v>15</v>
      </c>
      <c r="I10" s="2" t="s">
        <v>16</v>
      </c>
      <c r="J10" s="2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2"/>
      <c r="H11" s="2">
        <f>a/SQRT(a^2+b^2)</f>
        <v>0.8</v>
      </c>
      <c r="I11" s="2">
        <f>b/SQRT(a^2+b^2)</f>
        <v>0.6</v>
      </c>
      <c r="J11" s="2"/>
      <c r="K11" s="2"/>
      <c r="L11" s="2"/>
      <c r="M11" s="2"/>
      <c r="N11" s="2"/>
    </row>
    <row r="12" spans="1:14" x14ac:dyDescent="0.2">
      <c r="A12" s="2" t="s">
        <v>33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 t="s">
        <v>20</v>
      </c>
      <c r="B13" s="2" t="s">
        <v>9</v>
      </c>
      <c r="C13" s="2" t="s">
        <v>34</v>
      </c>
      <c r="D13" s="2" t="s">
        <v>21</v>
      </c>
      <c r="E13" s="2" t="s">
        <v>10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5">
        <f>IF(A18*B18&lt;0,(-H15-J15)/2/G15,"no")</f>
        <v>1.128017660058493</v>
      </c>
      <c r="B14" s="5">
        <f>IF(A14="no","no",Va*a/b*A14+Ha*A14-q_1*A14^2/2+(q_1-q_2)/b*A14^3/6)</f>
        <v>47.707361291302412</v>
      </c>
      <c r="C14" s="2">
        <f>Va*0.4*a+Ha*0.4*b-q_1*(0.4*b)^2/2+(q_1-q_2)/b*(0.4*b)^3/6</f>
        <v>47.519999999999975</v>
      </c>
      <c r="D14" s="5">
        <f>IF(C18*D18&lt;0,(-H18-J18)/2/G18,"no")</f>
        <v>1.6946615776093985</v>
      </c>
      <c r="E14" s="5">
        <f>IF(D14="no","no",Va*a/b*D14+Ha*D14-q_1*D14^2/2+(q_1-q_2)/b*D14^3/6+P*(a/b*D14-0.4*a))</f>
        <v>56.059867684181789</v>
      </c>
      <c r="F14" s="2"/>
      <c r="G14" s="2" t="s">
        <v>17</v>
      </c>
      <c r="H14" s="2" t="s">
        <v>18</v>
      </c>
      <c r="I14" s="2" t="s">
        <v>19</v>
      </c>
      <c r="J14" s="2" t="s">
        <v>35</v>
      </c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>
        <f>(q_1-q_2)/b/2*sina</f>
        <v>2</v>
      </c>
      <c r="H15" s="2">
        <f>-q_1*sina</f>
        <v>-48</v>
      </c>
      <c r="I15" s="2">
        <f>Va*cosa+Ha*sina</f>
        <v>51.599999999999994</v>
      </c>
      <c r="J15" s="2">
        <f>IF(A18*B18&lt;0,SQRT(H15^2-4*G15*I15),"no")</f>
        <v>43.487929359766028</v>
      </c>
      <c r="K15" s="2"/>
      <c r="L15" s="2"/>
      <c r="M15" s="2"/>
      <c r="N15" s="2"/>
    </row>
    <row r="16" spans="1:14" x14ac:dyDescent="0.2">
      <c r="A16" s="2" t="s">
        <v>36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" t="s">
        <v>11</v>
      </c>
      <c r="B17" s="2" t="s">
        <v>12</v>
      </c>
      <c r="C17" s="2" t="s">
        <v>13</v>
      </c>
      <c r="D17" s="2" t="s">
        <v>14</v>
      </c>
      <c r="E17" s="2"/>
      <c r="F17" s="2"/>
      <c r="G17" s="2" t="s">
        <v>22</v>
      </c>
      <c r="H17" s="2" t="s">
        <v>23</v>
      </c>
      <c r="I17" s="2" t="s">
        <v>24</v>
      </c>
      <c r="J17" s="2" t="s">
        <v>35</v>
      </c>
      <c r="K17" s="2"/>
      <c r="L17" s="2"/>
      <c r="M17" s="2"/>
      <c r="N17" s="2"/>
    </row>
    <row r="18" spans="1:14" x14ac:dyDescent="0.2">
      <c r="A18" s="5">
        <f>Ha*sina+Va*cosa</f>
        <v>51.599999999999994</v>
      </c>
      <c r="B18" s="5">
        <f>A18-q_1*0.4*b*sina+(q_1-q_2)/b*(0.4*b)^2/2*sina</f>
        <v>-3.1199999999999992</v>
      </c>
      <c r="C18" s="5">
        <f>B18+P*cosa</f>
        <v>20.880000000000003</v>
      </c>
      <c r="D18" s="5">
        <f>A18-q_1*b*sina+(q_1-q_2)/b*b^2/2*sina+P*cosa</f>
        <v>-50.400000000000006</v>
      </c>
      <c r="E18" s="2"/>
      <c r="F18" s="2"/>
      <c r="G18" s="2">
        <f>(q_1-q_2)/b/2*sina</f>
        <v>2</v>
      </c>
      <c r="H18" s="2">
        <f>-q_1*sina</f>
        <v>-48</v>
      </c>
      <c r="I18" s="2">
        <f>(Va+P)*cosa+Ha*sina</f>
        <v>75.599999999999994</v>
      </c>
      <c r="J18" s="2">
        <f>IF(C18*D18&lt;0,SQRT(H18^2-4*G18*I18),"no")</f>
        <v>41.221353689562406</v>
      </c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 t="s">
        <v>37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 t="s">
        <v>25</v>
      </c>
      <c r="B21" s="2" t="s">
        <v>26</v>
      </c>
      <c r="C21" s="2" t="s">
        <v>27</v>
      </c>
      <c r="D21" s="2" t="s">
        <v>28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5">
        <f>Va*sina-Ha*cosa</f>
        <v>-223.8</v>
      </c>
      <c r="B22" s="5">
        <f>A22+q_1*0.4*b*cosa-(q_1-q_2)/b*(0.4*b)^2/2*cosa</f>
        <v>-150.84</v>
      </c>
      <c r="C22" s="5">
        <f>B22+P*sina</f>
        <v>-132.84</v>
      </c>
      <c r="D22" s="5">
        <f>A22+q_1*b*cosa-(q_1-q_2)/b*b^2/2*cosa+P*sina</f>
        <v>-37.800000000000011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sheetProtection password="8D88" sheet="1" objects="1" scenarios="1"/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9</xdr:col>
                <xdr:colOff>400050</xdr:colOff>
                <xdr:row>1</xdr:row>
                <xdr:rowOff>0</xdr:rowOff>
              </from>
              <to>
                <xdr:col>14</xdr:col>
                <xdr:colOff>504825</xdr:colOff>
                <xdr:row>12</xdr:row>
                <xdr:rowOff>133350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10</vt:i4>
      </vt:variant>
    </vt:vector>
  </HeadingPairs>
  <TitlesOfParts>
    <vt:vector size="11" baseType="lpstr">
      <vt:lpstr>Arkusz1</vt:lpstr>
      <vt:lpstr>a</vt:lpstr>
      <vt:lpstr>b</vt:lpstr>
      <vt:lpstr>cosa</vt:lpstr>
      <vt:lpstr>Ha</vt:lpstr>
      <vt:lpstr>P</vt:lpstr>
      <vt:lpstr>q_1</vt:lpstr>
      <vt:lpstr>q_2</vt:lpstr>
      <vt:lpstr>Rb</vt:lpstr>
      <vt:lpstr>sina</vt:lpstr>
      <vt:lpstr>Va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2007-11-15T16:02:46Z</dcterms:created>
  <dcterms:modified xsi:type="dcterms:W3CDTF">2013-09-27T21:32:28Z</dcterms:modified>
</cp:coreProperties>
</file>