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700" activeTab="0"/>
  </bookViews>
  <sheets>
    <sheet name="Arkusz1" sheetId="1" r:id="rId1"/>
  </sheets>
  <definedNames>
    <definedName name="a">'Arkusz1'!$A$16</definedName>
    <definedName name="b">'Arkusz1'!$B$16</definedName>
    <definedName name="b_1">'Arkusz1'!$E$16</definedName>
    <definedName name="b_2">'Arkusz1'!$F$16</definedName>
    <definedName name="E">'Arkusz1'!$A$19</definedName>
    <definedName name="fdop">'Arkusz1'!$E$19</definedName>
    <definedName name="h">'Arkusz1'!$J$16</definedName>
    <definedName name="P">'Arkusz1'!$C$16</definedName>
    <definedName name="q">'Arkusz1'!$D$16</definedName>
    <definedName name="R">'Arkusz1'!$B$19</definedName>
    <definedName name="Ra">'Arkusz1'!$D$21</definedName>
    <definedName name="Rb">'Arkusz1'!$G$21</definedName>
    <definedName name="Rs">'Arkusz1'!$D$19</definedName>
    <definedName name="Rt">'Arkusz1'!$C$19</definedName>
    <definedName name="t_1">'Arkusz1'!$G$16</definedName>
    <definedName name="t_2">'Arkusz1'!$H$16</definedName>
    <definedName name="t_3">'Arkusz1'!$I$16</definedName>
  </definedNames>
  <calcPr fullCalcOnLoad="1"/>
</workbook>
</file>

<file path=xl/sharedStrings.xml><?xml version="1.0" encoding="utf-8"?>
<sst xmlns="http://schemas.openxmlformats.org/spreadsheetml/2006/main" count="58" uniqueCount="56">
  <si>
    <t>a</t>
  </si>
  <si>
    <t>b</t>
  </si>
  <si>
    <t>h</t>
  </si>
  <si>
    <t>E</t>
  </si>
  <si>
    <t>R</t>
  </si>
  <si>
    <t>Rt</t>
  </si>
  <si>
    <t>Rs</t>
  </si>
  <si>
    <t>fdop</t>
  </si>
  <si>
    <t>reakcje</t>
  </si>
  <si>
    <t>Ra</t>
  </si>
  <si>
    <t>Rb</t>
  </si>
  <si>
    <t>spr</t>
  </si>
  <si>
    <t>momenty</t>
  </si>
  <si>
    <t>M_1</t>
  </si>
  <si>
    <t>M_2</t>
  </si>
  <si>
    <t>M_max</t>
  </si>
  <si>
    <t>siły poprzeczne</t>
  </si>
  <si>
    <t>Q_1</t>
  </si>
  <si>
    <t>Q_2</t>
  </si>
  <si>
    <t>Q_3</t>
  </si>
  <si>
    <t>Q_max</t>
  </si>
  <si>
    <t>z_c</t>
  </si>
  <si>
    <t>A</t>
  </si>
  <si>
    <t>sigma</t>
  </si>
  <si>
    <t>Sy(z_c)</t>
  </si>
  <si>
    <t>tau_max</t>
  </si>
  <si>
    <t>spoina górna</t>
  </si>
  <si>
    <t>spoina dolna</t>
  </si>
  <si>
    <t>Sy</t>
  </si>
  <si>
    <t>h_g</t>
  </si>
  <si>
    <t>[mm]</t>
  </si>
  <si>
    <t>h_d</t>
  </si>
  <si>
    <t>ugięcia belki</t>
  </si>
  <si>
    <t>C</t>
  </si>
  <si>
    <t>c</t>
  </si>
  <si>
    <t>pierw.delta</t>
  </si>
  <si>
    <t>x_1</t>
  </si>
  <si>
    <t>x_2</t>
  </si>
  <si>
    <t>w(x_1)</t>
  </si>
  <si>
    <t>w(b+a)</t>
  </si>
  <si>
    <t>a+b</t>
  </si>
  <si>
    <t>w_max</t>
  </si>
  <si>
    <t>a [m]</t>
  </si>
  <si>
    <t>b [m]</t>
  </si>
  <si>
    <t>P [kN]</t>
  </si>
  <si>
    <t>q [kN/m]</t>
  </si>
  <si>
    <t>b_1 [cm]</t>
  </si>
  <si>
    <t>b_2 [cm]</t>
  </si>
  <si>
    <t>t_1 [mm]</t>
  </si>
  <si>
    <t>t_2 [mm]</t>
  </si>
  <si>
    <t>t_3 [mm]</t>
  </si>
  <si>
    <t>Mr</t>
  </si>
  <si>
    <t>Iy [cm4]</t>
  </si>
  <si>
    <t>Wy [cm3]</t>
  </si>
  <si>
    <t>Mmax/Mr</t>
  </si>
  <si>
    <t>projekt nr 2 dla studiów niestacjonarnych 2. stopnia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</si>
</sst>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2">
    <font>
      <sz val="10"/>
      <name val="Times New Roman"/>
      <family val="0"/>
    </font>
    <font>
      <sz val="10"/>
      <color indexed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1" fontId="0" fillId="0" borderId="2" xfId="0" applyNumberForma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1" fillId="0" borderId="3" xfId="0" applyFont="1" applyBorder="1" applyAlignment="1" applyProtection="1">
      <alignment/>
      <protection hidden="1"/>
    </xf>
    <xf numFmtId="0" fontId="0" fillId="0" borderId="1" xfId="0" applyFill="1" applyBorder="1" applyAlignment="1" applyProtection="1">
      <alignment/>
      <protection hidden="1"/>
    </xf>
    <xf numFmtId="2" fontId="0" fillId="0" borderId="2" xfId="0" applyNumberFormat="1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66675</xdr:rowOff>
    </xdr:from>
    <xdr:to>
      <xdr:col>12</xdr:col>
      <xdr:colOff>276225</xdr:colOff>
      <xdr:row>13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28600"/>
          <a:ext cx="57435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6">
      <selection activeCell="F24" sqref="F24"/>
    </sheetView>
  </sheetViews>
  <sheetFormatPr defaultColWidth="9.33203125" defaultRowHeight="12.75"/>
  <cols>
    <col min="12" max="12" width="11.66015625" style="0" bestFit="1" customWidth="1"/>
  </cols>
  <sheetData>
    <row r="1" ht="12.75">
      <c r="A1" t="s">
        <v>55</v>
      </c>
    </row>
    <row r="15" spans="1:10" ht="12.75">
      <c r="A15" t="s">
        <v>42</v>
      </c>
      <c r="B15" t="s">
        <v>43</v>
      </c>
      <c r="C15" t="s">
        <v>44</v>
      </c>
      <c r="D15" t="s">
        <v>45</v>
      </c>
      <c r="E15" t="s">
        <v>46</v>
      </c>
      <c r="F15" t="s">
        <v>47</v>
      </c>
      <c r="G15" t="s">
        <v>48</v>
      </c>
      <c r="H15" t="s">
        <v>49</v>
      </c>
      <c r="I15" t="s">
        <v>50</v>
      </c>
      <c r="J15" t="s">
        <v>2</v>
      </c>
    </row>
    <row r="16" spans="1:10" ht="12.75">
      <c r="A16" s="1">
        <v>2.5</v>
      </c>
      <c r="B16" s="1">
        <v>12</v>
      </c>
      <c r="C16" s="1">
        <v>180</v>
      </c>
      <c r="D16" s="1">
        <v>40</v>
      </c>
      <c r="E16" s="1">
        <v>15</v>
      </c>
      <c r="F16" s="1">
        <v>35</v>
      </c>
      <c r="G16" s="1">
        <v>7</v>
      </c>
      <c r="H16" s="1">
        <v>25</v>
      </c>
      <c r="I16" s="1">
        <v>4</v>
      </c>
      <c r="J16" s="1">
        <v>70</v>
      </c>
    </row>
    <row r="18" spans="1:15" ht="12.75">
      <c r="A18" s="2" t="s">
        <v>3</v>
      </c>
      <c r="B18" s="2" t="s">
        <v>4</v>
      </c>
      <c r="C18" s="2" t="s">
        <v>5</v>
      </c>
      <c r="D18" s="2" t="s">
        <v>6</v>
      </c>
      <c r="E18" s="2" t="s">
        <v>7</v>
      </c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2">
        <v>205</v>
      </c>
      <c r="B19" s="2">
        <v>375</v>
      </c>
      <c r="C19" s="2">
        <v>150</v>
      </c>
      <c r="D19" s="2">
        <f>0.8*R</f>
        <v>300</v>
      </c>
      <c r="E19" s="2">
        <f>b/200</f>
        <v>0.06</v>
      </c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2" t="s">
        <v>8</v>
      </c>
      <c r="B21" s="2"/>
      <c r="C21" s="2" t="s">
        <v>9</v>
      </c>
      <c r="D21" s="3">
        <f>(q*a*(0.5*a+b)+P*0.5*b)/b</f>
        <v>200.41666666666666</v>
      </c>
      <c r="E21" s="2"/>
      <c r="F21" s="2" t="s">
        <v>10</v>
      </c>
      <c r="G21" s="3">
        <f>(-q*a*0.5*a+P*0.5*b)/b</f>
        <v>79.58333333333333</v>
      </c>
      <c r="H21" s="2"/>
      <c r="I21" s="2" t="s">
        <v>11</v>
      </c>
      <c r="J21" s="2">
        <f>Ra+Rb-q*a-P</f>
        <v>0</v>
      </c>
      <c r="K21" s="2"/>
      <c r="L21" s="2"/>
      <c r="M21" s="2"/>
      <c r="N21" s="2"/>
      <c r="O21" s="2"/>
    </row>
    <row r="22" spans="1:15" ht="12.75">
      <c r="A22" s="2" t="s">
        <v>12</v>
      </c>
      <c r="B22" s="2"/>
      <c r="C22" s="2" t="s">
        <v>13</v>
      </c>
      <c r="D22" s="3">
        <f>-q*a*a/2</f>
        <v>-125</v>
      </c>
      <c r="E22" s="2"/>
      <c r="F22" s="2" t="s">
        <v>14</v>
      </c>
      <c r="G22" s="3">
        <f>Rb*0.5*b</f>
        <v>477.5</v>
      </c>
      <c r="H22" s="2"/>
      <c r="I22" s="2" t="s">
        <v>15</v>
      </c>
      <c r="J22" s="3">
        <f>MAX(ABS(D22),ABS(G22))</f>
        <v>477.5</v>
      </c>
      <c r="K22" s="2"/>
      <c r="L22" s="2"/>
      <c r="M22" s="2"/>
      <c r="N22" s="2"/>
      <c r="O22" s="2"/>
    </row>
    <row r="23" spans="1:15" ht="12.75">
      <c r="A23" s="2" t="s">
        <v>16</v>
      </c>
      <c r="B23" s="2"/>
      <c r="C23" s="2" t="s">
        <v>17</v>
      </c>
      <c r="D23" s="3">
        <f>-q*a</f>
        <v>-100</v>
      </c>
      <c r="E23" s="2" t="s">
        <v>18</v>
      </c>
      <c r="F23" s="3">
        <f>-q*a+Ra</f>
        <v>100.41666666666666</v>
      </c>
      <c r="G23" s="2" t="s">
        <v>19</v>
      </c>
      <c r="H23" s="3">
        <f>-q*a+Ra-P</f>
        <v>-79.58333333333334</v>
      </c>
      <c r="I23" s="2" t="s">
        <v>20</v>
      </c>
      <c r="J23" s="3">
        <f>MAX(ABS(D23),ABS(F23),ABS(H23))</f>
        <v>100.41666666666666</v>
      </c>
      <c r="K23" s="2"/>
      <c r="L23" s="2"/>
      <c r="M23" s="2"/>
      <c r="N23" s="2" t="s">
        <v>51</v>
      </c>
      <c r="O23" s="2" t="s">
        <v>54</v>
      </c>
    </row>
    <row r="24" spans="1:15" ht="12.75">
      <c r="A24" s="2" t="s">
        <v>22</v>
      </c>
      <c r="B24" s="2">
        <f>0.1*(t_1*b_1+t_3*h+b_2*t_2)</f>
        <v>126</v>
      </c>
      <c r="C24" s="2" t="s">
        <v>21</v>
      </c>
      <c r="D24" s="3">
        <f>(10*b_1*t_1*(0.5*t_1+10*h+t_2)+t_3*10*h*(0.5*10*h+t_2)+10*b_2*t_2*0.5*t_2)/(B24*100)</f>
        <v>152.72222222222223</v>
      </c>
      <c r="E24" s="2" t="s">
        <v>52</v>
      </c>
      <c r="F24" s="4">
        <f>(10*b_1*t_1^3/12+10*b_1*t_1*(0.5*t_1+10*h+t_2-D24)^2+t_3*(10*h)^3/12+t_3*10*h*(0.5*10*h+t_2-D24)^2+10*b_2*t_2^3/12+10*b_2*t_2*(0.5*t_2-D24)^2)*0.0001</f>
        <v>77327.50277777779</v>
      </c>
      <c r="G24" s="2" t="s">
        <v>53</v>
      </c>
      <c r="H24" s="4">
        <f>F24/MAX(D24,t_1+10*h+t_2-D24)*10</f>
        <v>1334.895032128129</v>
      </c>
      <c r="I24" s="5" t="s">
        <v>23</v>
      </c>
      <c r="J24" s="6">
        <f>J22*1000/H24</f>
        <v>357.70602819515733</v>
      </c>
      <c r="K24" s="7"/>
      <c r="L24" s="8" t="str">
        <f>IF(J24&lt;R,"OK","nie spełniony")</f>
        <v>OK</v>
      </c>
      <c r="M24" s="2"/>
      <c r="N24" s="2">
        <f>H24*R*0.001</f>
        <v>500.5856370480484</v>
      </c>
      <c r="O24" s="2">
        <f>J22/N24</f>
        <v>0.9538827418537529</v>
      </c>
    </row>
    <row r="25" spans="1:15" ht="12.75">
      <c r="A25" s="2" t="s">
        <v>24</v>
      </c>
      <c r="B25" s="4">
        <f>b_1*0.1*t_1*(0.1*t_1*0.5+h+0.1*t_2-D24*0.1)+t_3*0.1*(h+0.1*t_2-0.1*D24)^2/2</f>
        <v>1259.57037654321</v>
      </c>
      <c r="C25" s="2"/>
      <c r="D25" s="2"/>
      <c r="E25" s="2"/>
      <c r="F25" s="2"/>
      <c r="G25" s="2"/>
      <c r="H25" s="2"/>
      <c r="I25" s="9" t="s">
        <v>25</v>
      </c>
      <c r="J25" s="10">
        <f>J23*1000*B25*0.000001/F24*100000000/(0.001*t_3)*0.000001</f>
        <v>40.89161491740794</v>
      </c>
      <c r="K25" s="7"/>
      <c r="L25" s="8" t="str">
        <f>IF(J25&lt;Rt,"OK","nie spełniony")</f>
        <v>OK</v>
      </c>
      <c r="M25" s="2"/>
      <c r="N25" s="2"/>
      <c r="O25" s="2"/>
    </row>
    <row r="26" spans="1:15" ht="12.75">
      <c r="A26" s="2" t="s">
        <v>26</v>
      </c>
      <c r="B26" s="2"/>
      <c r="C26" s="2" t="s">
        <v>28</v>
      </c>
      <c r="D26" s="4">
        <f>b_1*0.1*t_1*(0.05*t_1+h+0.1*t_2-0.1*D24)</f>
        <v>604.5666666666666</v>
      </c>
      <c r="E26" s="2"/>
      <c r="F26" s="2"/>
      <c r="G26" s="2"/>
      <c r="H26" s="2"/>
      <c r="I26" s="9" t="s">
        <v>29</v>
      </c>
      <c r="J26" s="7">
        <f>J23*1000*D26*0.000001/F24*100000000/1.4/(Rs*1000000)*1000</f>
        <v>0.18692471342098188</v>
      </c>
      <c r="K26" s="11" t="s">
        <v>30</v>
      </c>
      <c r="L26" s="2"/>
      <c r="M26" s="2"/>
      <c r="N26" s="2"/>
      <c r="O26" s="2"/>
    </row>
    <row r="27" spans="1:15" ht="12.75">
      <c r="A27" s="2" t="s">
        <v>27</v>
      </c>
      <c r="B27" s="2"/>
      <c r="C27" s="2" t="s">
        <v>28</v>
      </c>
      <c r="D27" s="4">
        <f>b_2*0.1*t_2*(0.1*D24-0.5*0.1*t_2)</f>
        <v>1226.9444444444446</v>
      </c>
      <c r="E27" s="2"/>
      <c r="F27" s="2"/>
      <c r="G27" s="2"/>
      <c r="H27" s="2"/>
      <c r="I27" s="9" t="s">
        <v>31</v>
      </c>
      <c r="J27" s="7">
        <f>J23*1000*D27*0.000001/F24*100000000/1.4/(Rs*1000000)*1000</f>
        <v>0.37935640733513315</v>
      </c>
      <c r="K27" s="11" t="s">
        <v>30</v>
      </c>
      <c r="L27" s="2"/>
      <c r="M27" s="2"/>
      <c r="N27" s="2"/>
      <c r="O27" s="2"/>
    </row>
    <row r="28" spans="1:15" ht="12.75">
      <c r="A28" s="2" t="s">
        <v>32</v>
      </c>
      <c r="B28" s="2"/>
      <c r="C28" s="2" t="s">
        <v>33</v>
      </c>
      <c r="D28" s="2">
        <f>Rb/6*b^2-P/48*b^2</f>
        <v>1369.9999999999998</v>
      </c>
      <c r="E28" s="2"/>
      <c r="F28" s="2" t="s">
        <v>0</v>
      </c>
      <c r="G28" s="2">
        <f>P/2-Rb/2</f>
        <v>50.208333333333336</v>
      </c>
      <c r="H28" s="2" t="s">
        <v>1</v>
      </c>
      <c r="I28" s="12">
        <f>-P*b/2</f>
        <v>-1080</v>
      </c>
      <c r="J28" s="2" t="s">
        <v>34</v>
      </c>
      <c r="K28" s="2">
        <f>D28+P/8*b*b</f>
        <v>4610</v>
      </c>
      <c r="L28" s="2"/>
      <c r="M28" s="2"/>
      <c r="N28" s="2"/>
      <c r="O28" s="2"/>
    </row>
    <row r="29" spans="1:15" ht="12.75">
      <c r="A29" s="2"/>
      <c r="B29" s="2"/>
      <c r="C29" s="2" t="s">
        <v>35</v>
      </c>
      <c r="D29" s="2"/>
      <c r="E29" s="2">
        <f>SQRT(I28*I28-4*G28*K28)</f>
        <v>490.46746409250557</v>
      </c>
      <c r="F29" s="2"/>
      <c r="G29" s="2" t="s">
        <v>36</v>
      </c>
      <c r="H29" s="3">
        <f>(-I28-E29)/2/G28</f>
        <v>5.870863428124426</v>
      </c>
      <c r="I29" s="12" t="s">
        <v>37</v>
      </c>
      <c r="J29" s="2">
        <f>(-I28+E29)/2/G28</f>
        <v>15.639510015858974</v>
      </c>
      <c r="K29" s="2"/>
      <c r="L29" s="2"/>
      <c r="M29" s="2"/>
      <c r="N29" s="2"/>
      <c r="O29" s="2"/>
    </row>
    <row r="30" spans="1:15" ht="12.75">
      <c r="A30" s="2"/>
      <c r="B30" s="2"/>
      <c r="C30" s="2"/>
      <c r="D30" s="2"/>
      <c r="E30" s="2"/>
      <c r="F30" s="2"/>
      <c r="G30" s="2" t="s">
        <v>38</v>
      </c>
      <c r="H30" s="13">
        <f>(D28*H29-Rb/6*H29^3)/E*0.000000001/F24*100000000*1000</f>
        <v>0.03380691059180999</v>
      </c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 t="s">
        <v>40</v>
      </c>
      <c r="E31" s="2">
        <f>a+b</f>
        <v>14.5</v>
      </c>
      <c r="F31" s="2"/>
      <c r="G31" s="2" t="s">
        <v>39</v>
      </c>
      <c r="H31" s="13">
        <f>(D28*E31-Rb/6*E31^3+P/6*(E31-0.5*b)^3-Ra/6*(E31-b)^3+q/24*(E31-b)^4)/E*0.000000001/F24*100000000*1000</f>
        <v>-0.01643114315929802</v>
      </c>
      <c r="I31" s="2"/>
      <c r="J31" s="5" t="s">
        <v>41</v>
      </c>
      <c r="K31" s="7">
        <f>MAX(ABS(H30),ABS(H31))</f>
        <v>0.03380691059180999</v>
      </c>
      <c r="L31" s="8" t="str">
        <f>IF(K31&lt;fdop,"OK","nie spełniony")</f>
        <v>OK</v>
      </c>
      <c r="M31" s="2"/>
      <c r="N31" s="2"/>
      <c r="O31" s="2"/>
    </row>
  </sheetData>
  <sheetProtection password="8D88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Krakowska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Zaborski</dc:creator>
  <cp:keywords/>
  <dc:description/>
  <cp:lastModifiedBy>Adam Zaborski</cp:lastModifiedBy>
  <dcterms:created xsi:type="dcterms:W3CDTF">2007-11-19T23:48:00Z</dcterms:created>
  <dcterms:modified xsi:type="dcterms:W3CDTF">2008-09-30T19:36:23Z</dcterms:modified>
  <cp:category/>
  <cp:version/>
  <cp:contentType/>
  <cp:contentStatus/>
</cp:coreProperties>
</file>